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1EB061E8-B2F0-4037-9AF1-2EBD8AA760B5}" xr6:coauthVersionLast="47" xr6:coauthVersionMax="47" xr10:uidLastSave="{00000000-0000-0000-0000-000000000000}"/>
  <bookViews>
    <workbookView xWindow="-120" yWindow="-120" windowWidth="26670" windowHeight="164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86" i="1"/>
  <c r="B72" i="1"/>
  <c r="B83" i="1"/>
  <c r="B32" i="1"/>
  <c r="B47" i="1"/>
  <c r="B13" i="1" s="1"/>
  <c r="B41" i="1"/>
  <c r="B16" i="1"/>
  <c r="B40" i="1"/>
  <c r="D36" i="1"/>
  <c r="D35" i="1"/>
  <c r="B30" i="1"/>
  <c r="B28" i="1"/>
  <c r="B29" i="1" s="1"/>
  <c r="B31" i="1" s="1"/>
</calcChain>
</file>

<file path=xl/sharedStrings.xml><?xml version="1.0" encoding="utf-8"?>
<sst xmlns="http://schemas.openxmlformats.org/spreadsheetml/2006/main" count="134" uniqueCount="94">
  <si>
    <t>Wie groß ist der Akku</t>
  </si>
  <si>
    <t>Welche Spannung</t>
  </si>
  <si>
    <t>Wieviele Zellen</t>
  </si>
  <si>
    <t>Welche Zellchemie</t>
  </si>
  <si>
    <t>Maximale Strombelastbarkeit</t>
  </si>
  <si>
    <t>kWh</t>
  </si>
  <si>
    <t>Anzahl Zellen</t>
  </si>
  <si>
    <t>Kathodenmaterial</t>
  </si>
  <si>
    <t>NCM712</t>
  </si>
  <si>
    <t>Pack Konfig</t>
  </si>
  <si>
    <t>96s3p</t>
  </si>
  <si>
    <t>Nennspannung</t>
  </si>
  <si>
    <t>V</t>
  </si>
  <si>
    <t>Kapazität</t>
  </si>
  <si>
    <t>Ah</t>
  </si>
  <si>
    <t>Pro Strang (3p)</t>
  </si>
  <si>
    <t>Spg pro Zelle</t>
  </si>
  <si>
    <t>Kapazität pro Zelle</t>
  </si>
  <si>
    <t>Formfaktor</t>
  </si>
  <si>
    <t>Pouch</t>
  </si>
  <si>
    <t>Abkürzungen</t>
  </si>
  <si>
    <t>LiNiMNCoO2 (NMC)</t>
  </si>
  <si>
    <t>3,6 - 3,7 V</t>
  </si>
  <si>
    <t>LiFePO4 (LFP)</t>
  </si>
  <si>
    <t>3,2, 3,3 V</t>
  </si>
  <si>
    <t>LiNiCoAI=2 (NCA)</t>
  </si>
  <si>
    <t>Li2TiO3 (LTO)</t>
  </si>
  <si>
    <t>2,4 V</t>
  </si>
  <si>
    <t>Hersteller</t>
  </si>
  <si>
    <t>max. Strom</t>
  </si>
  <si>
    <t>A</t>
  </si>
  <si>
    <t>3 seriell</t>
  </si>
  <si>
    <t>min. Strom (Ladestrom)</t>
  </si>
  <si>
    <t>Module Anzahl</t>
  </si>
  <si>
    <t>Akku Energie je Modul</t>
  </si>
  <si>
    <t>Nickel</t>
  </si>
  <si>
    <t>Cobalt</t>
  </si>
  <si>
    <t>Mangan</t>
  </si>
  <si>
    <t>--&gt; guter Wert (Corsa E = 2 / Mini SE = 4,14), d.h. lange Lebensdauer</t>
  </si>
  <si>
    <t>Zellen je Modul</t>
  </si>
  <si>
    <t>LG Chem</t>
  </si>
  <si>
    <t>(80x hat CATL)</t>
  </si>
  <si>
    <t>Typ</t>
  </si>
  <si>
    <t>LG Chem E78</t>
  </si>
  <si>
    <t>Spannung pro Zelle</t>
  </si>
  <si>
    <t>Wh</t>
  </si>
  <si>
    <t>Energiedichte</t>
  </si>
  <si>
    <t>Wh/kg</t>
  </si>
  <si>
    <t>Länge</t>
  </si>
  <si>
    <t>&gt; 500 mm</t>
  </si>
  <si>
    <t>Dauer-Entladen</t>
  </si>
  <si>
    <t>Puls-Entladen (10s)</t>
  </si>
  <si>
    <t>Watt</t>
  </si>
  <si>
    <t>Innenwiderstand</t>
  </si>
  <si>
    <t>Motor Power</t>
  </si>
  <si>
    <t>Power / Energie</t>
  </si>
  <si>
    <t>Power/Energy (10s)</t>
  </si>
  <si>
    <t>mOhm</t>
  </si>
  <si>
    <t>Technische Daten LG Chem E78</t>
  </si>
  <si>
    <t>Innenwid. Batterie</t>
  </si>
  <si>
    <t>unter Dauerstrom</t>
  </si>
  <si>
    <t>Energie pro Zelle</t>
  </si>
  <si>
    <t>10s, 25°C und SoC 50%</t>
  </si>
  <si>
    <t>berechnet</t>
  </si>
  <si>
    <t>SOC Anzeige</t>
  </si>
  <si>
    <t>SoC BMS</t>
  </si>
  <si>
    <t>Testfahrt Start</t>
  </si>
  <si>
    <t>Energiegehalt</t>
  </si>
  <si>
    <t>max. Energie lt BMS</t>
  </si>
  <si>
    <t>Testfahrt Ende</t>
  </si>
  <si>
    <t>km-Stand</t>
  </si>
  <si>
    <t>Min Zell-Temp</t>
  </si>
  <si>
    <t>°C</t>
  </si>
  <si>
    <t>Max Zell-Temp</t>
  </si>
  <si>
    <t>km</t>
  </si>
  <si>
    <t>Strecke</t>
  </si>
  <si>
    <t>Dauer</t>
  </si>
  <si>
    <t>min</t>
  </si>
  <si>
    <t>h</t>
  </si>
  <si>
    <t>Zwischenladen</t>
  </si>
  <si>
    <t>sek</t>
  </si>
  <si>
    <t>bis</t>
  </si>
  <si>
    <t>von</t>
  </si>
  <si>
    <t>Start SoC BMS</t>
  </si>
  <si>
    <t>Ende SoC BMS</t>
  </si>
  <si>
    <t>Akku Energie brutto</t>
  </si>
  <si>
    <t>Akku Energie netto</t>
  </si>
  <si>
    <t>kWh lt. Skoda</t>
  </si>
  <si>
    <t>Akku Energie nutzbar</t>
  </si>
  <si>
    <t>kWh lt. Enyaq-Forum Community (Aviloo Batterie-Test Referenzwert)</t>
  </si>
  <si>
    <t>Durchschnitts-km</t>
  </si>
  <si>
    <t>km/h</t>
  </si>
  <si>
    <t>Serie (series)</t>
  </si>
  <si>
    <t>Parallel (parallel)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</si>
</sst>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/>
    <xf numFmtId="0" fontId="0" fillId="2" borderId="0" xfId="0" applyFill="1"/>
    <xf numFmtId="1" fontId="0" fillId="3" borderId="0" xfId="0" applyNumberFormat="1" applyFill="1"/>
    <xf numFmtId="0" fontId="0" fillId="3" borderId="0" xfId="0" applyFill="1"/>
    <xf numFmtId="9" fontId="0" fillId="0" borderId="0" xfId="0" applyNumberFormat="1"/>
    <xf numFmtId="164" fontId="0" fillId="3" borderId="0" xfId="0" applyNumberFormat="1" applyFill="1"/>
    <xf numFmtId="0" fontId="0" fillId="3" borderId="0" xfId="0" quotePrefix="1" applyFill="1"/>
    <xf numFmtId="0" fontId="1" fillId="0" borderId="0" xfId="0" applyFont="1"/>
    <xf numFmtId="3" fontId="0" fillId="0" borderId="0" xfId="0" applyNumberFormat="1"/>
    <xf numFmtId="0" fontId="0" fillId="4" borderId="0" xfId="0" applyFill="1"/>
    <xf numFmtId="10" fontId="0" fillId="0" borderId="0" xfId="0" applyNumberFormat="1"/>
    <xf numFmtId="0" fontId="0" fillId="0" borderId="0" xfId="0" applyAlignment="1">
      <alignment horizontal="right"/>
    </xf>
    <xf numFmtId="2" fontId="0" fillId="4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1</xdr:row>
      <xdr:rowOff>9525</xdr:rowOff>
    </xdr:from>
    <xdr:to>
      <xdr:col>25</xdr:col>
      <xdr:colOff>8306</xdr:colOff>
      <xdr:row>22</xdr:row>
      <xdr:rowOff>75692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19040DF-8013-DE95-8782-4C684FDBB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0850" y="200025"/>
          <a:ext cx="9752381" cy="4066667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23</xdr:row>
      <xdr:rowOff>9525</xdr:rowOff>
    </xdr:from>
    <xdr:to>
      <xdr:col>16</xdr:col>
      <xdr:colOff>314326</xdr:colOff>
      <xdr:row>36</xdr:row>
      <xdr:rowOff>104775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D3C0F43-C524-D9F3-51A7-9050C3020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0850" y="4391025"/>
          <a:ext cx="4572001" cy="2571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6"/>
  <sheetViews>
    <sheetView tabSelected="1" topLeftCell="A25" workbookViewId="0">
      <selection activeCell="B52" sqref="B52"/>
    </sheetView>
  </sheetViews>
  <sheetFormatPr baseColWidth="10" defaultColWidth="9.140625" defaultRowHeight="15" x14ac:dyDescent="0.25"/>
  <cols>
    <col min="1" max="1" width="21.42578125" customWidth="1"/>
    <col min="6" max="6" width="18.5703125" bestFit="1" customWidth="1"/>
  </cols>
  <sheetData>
    <row r="2" spans="1:8" x14ac:dyDescent="0.25">
      <c r="A2" t="s">
        <v>0</v>
      </c>
      <c r="F2" t="s">
        <v>20</v>
      </c>
    </row>
    <row r="3" spans="1:8" x14ac:dyDescent="0.25">
      <c r="A3" t="s">
        <v>1</v>
      </c>
      <c r="F3" s="2" t="s">
        <v>21</v>
      </c>
      <c r="G3" s="2" t="s">
        <v>22</v>
      </c>
    </row>
    <row r="4" spans="1:8" x14ac:dyDescent="0.25">
      <c r="A4" t="s">
        <v>2</v>
      </c>
      <c r="F4" t="s">
        <v>23</v>
      </c>
      <c r="G4" t="s">
        <v>24</v>
      </c>
    </row>
    <row r="5" spans="1:8" x14ac:dyDescent="0.25">
      <c r="A5" t="s">
        <v>3</v>
      </c>
      <c r="F5" t="s">
        <v>25</v>
      </c>
      <c r="G5" t="s">
        <v>22</v>
      </c>
    </row>
    <row r="6" spans="1:8" x14ac:dyDescent="0.25">
      <c r="A6" t="s">
        <v>4</v>
      </c>
      <c r="F6" t="s">
        <v>26</v>
      </c>
      <c r="G6" t="s">
        <v>27</v>
      </c>
    </row>
    <row r="11" spans="1:8" x14ac:dyDescent="0.25">
      <c r="A11" t="s">
        <v>54</v>
      </c>
      <c r="B11" s="10">
        <v>150</v>
      </c>
      <c r="C11" t="s">
        <v>5</v>
      </c>
    </row>
    <row r="12" spans="1:8" x14ac:dyDescent="0.25">
      <c r="A12" t="s">
        <v>85</v>
      </c>
      <c r="B12" s="10">
        <v>82</v>
      </c>
      <c r="C12" t="s">
        <v>87</v>
      </c>
    </row>
    <row r="13" spans="1:8" x14ac:dyDescent="0.25">
      <c r="A13" t="s">
        <v>63</v>
      </c>
      <c r="B13" s="1">
        <f>B17*B47/1000</f>
        <v>82.442880000000002</v>
      </c>
      <c r="C13" t="s">
        <v>5</v>
      </c>
    </row>
    <row r="14" spans="1:8" x14ac:dyDescent="0.25">
      <c r="A14" t="s">
        <v>86</v>
      </c>
      <c r="B14" s="13">
        <v>77</v>
      </c>
      <c r="C14" t="s">
        <v>87</v>
      </c>
    </row>
    <row r="15" spans="1:8" x14ac:dyDescent="0.25">
      <c r="A15" t="s">
        <v>88</v>
      </c>
      <c r="B15" s="13">
        <v>72</v>
      </c>
      <c r="C15" t="s">
        <v>89</v>
      </c>
    </row>
    <row r="16" spans="1:8" x14ac:dyDescent="0.25">
      <c r="A16" t="s">
        <v>55</v>
      </c>
      <c r="B16" s="6">
        <f>B11/B12</f>
        <v>1.8292682926829269</v>
      </c>
      <c r="C16" s="7" t="s">
        <v>38</v>
      </c>
      <c r="D16" s="4"/>
      <c r="E16" s="4"/>
      <c r="F16" s="4"/>
      <c r="G16" s="4"/>
      <c r="H16" s="4"/>
    </row>
    <row r="17" spans="1:6" x14ac:dyDescent="0.25">
      <c r="A17" t="s">
        <v>6</v>
      </c>
      <c r="B17" s="10">
        <v>288</v>
      </c>
      <c r="E17" t="s">
        <v>35</v>
      </c>
      <c r="F17" s="5">
        <v>0.7</v>
      </c>
    </row>
    <row r="18" spans="1:6" x14ac:dyDescent="0.25">
      <c r="A18" t="s">
        <v>7</v>
      </c>
      <c r="B18" s="10" t="s">
        <v>8</v>
      </c>
      <c r="E18" t="s">
        <v>36</v>
      </c>
      <c r="F18" s="5">
        <v>0.1</v>
      </c>
    </row>
    <row r="19" spans="1:6" x14ac:dyDescent="0.25">
      <c r="A19" t="s">
        <v>9</v>
      </c>
      <c r="B19" s="10" t="s">
        <v>10</v>
      </c>
      <c r="E19" t="s">
        <v>37</v>
      </c>
      <c r="F19" s="5">
        <v>0.2</v>
      </c>
    </row>
    <row r="20" spans="1:6" x14ac:dyDescent="0.25">
      <c r="A20" t="s">
        <v>92</v>
      </c>
      <c r="B20" s="10">
        <v>96</v>
      </c>
    </row>
    <row r="21" spans="1:6" x14ac:dyDescent="0.25">
      <c r="A21" t="s">
        <v>93</v>
      </c>
      <c r="B21" s="10">
        <v>3</v>
      </c>
    </row>
    <row r="22" spans="1:6" x14ac:dyDescent="0.25">
      <c r="A22" t="s">
        <v>59</v>
      </c>
      <c r="B22">
        <f>B54*B20</f>
        <v>142.07999999999998</v>
      </c>
      <c r="C22" t="s">
        <v>57</v>
      </c>
    </row>
    <row r="23" spans="1:6" x14ac:dyDescent="0.25">
      <c r="A23" t="s">
        <v>11</v>
      </c>
      <c r="B23" s="10">
        <v>352</v>
      </c>
      <c r="C23" t="s">
        <v>12</v>
      </c>
    </row>
    <row r="24" spans="1:6" x14ac:dyDescent="0.25">
      <c r="A24" t="s">
        <v>18</v>
      </c>
      <c r="B24" t="s">
        <v>19</v>
      </c>
    </row>
    <row r="25" spans="1:6" x14ac:dyDescent="0.25">
      <c r="A25" t="s">
        <v>28</v>
      </c>
      <c r="B25" t="s">
        <v>40</v>
      </c>
      <c r="C25" t="s">
        <v>41</v>
      </c>
    </row>
    <row r="26" spans="1:6" x14ac:dyDescent="0.25">
      <c r="A26" t="s">
        <v>42</v>
      </c>
      <c r="B26" t="s">
        <v>43</v>
      </c>
    </row>
    <row r="28" spans="1:6" x14ac:dyDescent="0.25">
      <c r="A28" t="s">
        <v>13</v>
      </c>
      <c r="B28" s="1">
        <f>B12*1000/B23</f>
        <v>232.95454545454547</v>
      </c>
      <c r="C28" t="s">
        <v>14</v>
      </c>
    </row>
    <row r="29" spans="1:6" x14ac:dyDescent="0.25">
      <c r="A29" t="s">
        <v>15</v>
      </c>
      <c r="B29" s="1">
        <f>B28/3</f>
        <v>77.651515151515156</v>
      </c>
      <c r="C29" t="s">
        <v>14</v>
      </c>
    </row>
    <row r="30" spans="1:6" x14ac:dyDescent="0.25">
      <c r="A30" t="s">
        <v>16</v>
      </c>
      <c r="B30" s="1">
        <f>B23/96</f>
        <v>3.6666666666666665</v>
      </c>
      <c r="C30" t="s">
        <v>12</v>
      </c>
    </row>
    <row r="31" spans="1:6" x14ac:dyDescent="0.25">
      <c r="A31" t="s">
        <v>17</v>
      </c>
      <c r="B31" s="1">
        <f>B29</f>
        <v>77.651515151515156</v>
      </c>
      <c r="C31" t="s">
        <v>14</v>
      </c>
    </row>
    <row r="32" spans="1:6" x14ac:dyDescent="0.25">
      <c r="A32" t="s">
        <v>61</v>
      </c>
      <c r="B32" s="1">
        <f>B12*1000/B17</f>
        <v>284.72222222222223</v>
      </c>
      <c r="C32" t="s">
        <v>45</v>
      </c>
    </row>
    <row r="34" spans="1:6" x14ac:dyDescent="0.25">
      <c r="D34" t="s">
        <v>31</v>
      </c>
    </row>
    <row r="35" spans="1:6" x14ac:dyDescent="0.25">
      <c r="A35" t="s">
        <v>29</v>
      </c>
      <c r="B35" s="10">
        <v>508</v>
      </c>
      <c r="C35" t="s">
        <v>30</v>
      </c>
      <c r="D35" s="3">
        <f>B35/3</f>
        <v>169.33333333333334</v>
      </c>
      <c r="E35" t="s">
        <v>30</v>
      </c>
      <c r="F35" t="s">
        <v>60</v>
      </c>
    </row>
    <row r="36" spans="1:6" x14ac:dyDescent="0.25">
      <c r="A36" t="s">
        <v>32</v>
      </c>
      <c r="B36" s="10">
        <v>-369</v>
      </c>
      <c r="C36" t="s">
        <v>30</v>
      </c>
      <c r="D36" s="4">
        <f>B36/3</f>
        <v>-123</v>
      </c>
      <c r="E36" t="s">
        <v>30</v>
      </c>
      <c r="F36" t="s">
        <v>60</v>
      </c>
    </row>
    <row r="39" spans="1:6" x14ac:dyDescent="0.25">
      <c r="A39" t="s">
        <v>33</v>
      </c>
      <c r="B39">
        <v>12</v>
      </c>
    </row>
    <row r="40" spans="1:6" x14ac:dyDescent="0.25">
      <c r="A40" t="s">
        <v>34</v>
      </c>
      <c r="B40" s="1">
        <f>B12/B39</f>
        <v>6.833333333333333</v>
      </c>
      <c r="C40" t="s">
        <v>5</v>
      </c>
    </row>
    <row r="41" spans="1:6" x14ac:dyDescent="0.25">
      <c r="A41" t="s">
        <v>39</v>
      </c>
      <c r="B41">
        <f>B17/B39</f>
        <v>24</v>
      </c>
    </row>
    <row r="44" spans="1:6" x14ac:dyDescent="0.25">
      <c r="A44" s="8" t="s">
        <v>58</v>
      </c>
    </row>
    <row r="45" spans="1:6" x14ac:dyDescent="0.25">
      <c r="A45" t="s">
        <v>13</v>
      </c>
      <c r="B45" s="10">
        <v>78</v>
      </c>
      <c r="C45" t="s">
        <v>14</v>
      </c>
    </row>
    <row r="46" spans="1:6" x14ac:dyDescent="0.25">
      <c r="A46" t="s">
        <v>44</v>
      </c>
      <c r="B46" s="10">
        <v>3.67</v>
      </c>
      <c r="C46" t="s">
        <v>12</v>
      </c>
    </row>
    <row r="47" spans="1:6" x14ac:dyDescent="0.25">
      <c r="A47" t="s">
        <v>61</v>
      </c>
      <c r="B47" s="10">
        <f>B46*B45</f>
        <v>286.26</v>
      </c>
      <c r="C47" t="s">
        <v>45</v>
      </c>
    </row>
    <row r="48" spans="1:6" x14ac:dyDescent="0.25">
      <c r="A48" t="s">
        <v>46</v>
      </c>
      <c r="B48">
        <v>265</v>
      </c>
      <c r="C48" t="s">
        <v>47</v>
      </c>
    </row>
    <row r="49" spans="1:5" x14ac:dyDescent="0.25">
      <c r="A49" t="s">
        <v>48</v>
      </c>
      <c r="B49" t="s">
        <v>49</v>
      </c>
    </row>
    <row r="50" spans="1:5" x14ac:dyDescent="0.25">
      <c r="A50" t="s">
        <v>50</v>
      </c>
      <c r="B50">
        <v>234</v>
      </c>
      <c r="C50" t="s">
        <v>30</v>
      </c>
    </row>
    <row r="51" spans="1:5" x14ac:dyDescent="0.25">
      <c r="A51" t="s">
        <v>51</v>
      </c>
      <c r="B51">
        <v>496</v>
      </c>
      <c r="C51" t="s">
        <v>30</v>
      </c>
    </row>
    <row r="52" spans="1:5" x14ac:dyDescent="0.25">
      <c r="A52" t="s">
        <v>51</v>
      </c>
      <c r="B52" s="9">
        <v>1463</v>
      </c>
      <c r="C52" t="s">
        <v>52</v>
      </c>
    </row>
    <row r="53" spans="1:5" x14ac:dyDescent="0.25">
      <c r="A53" t="s">
        <v>56</v>
      </c>
      <c r="B53">
        <v>5.0999999999999996</v>
      </c>
    </row>
    <row r="54" spans="1:5" x14ac:dyDescent="0.25">
      <c r="A54" t="s">
        <v>53</v>
      </c>
      <c r="B54">
        <v>1.48</v>
      </c>
      <c r="C54" t="s">
        <v>57</v>
      </c>
      <c r="D54" t="s">
        <v>62</v>
      </c>
    </row>
    <row r="58" spans="1:5" x14ac:dyDescent="0.25">
      <c r="A58" s="8" t="s">
        <v>66</v>
      </c>
    </row>
    <row r="59" spans="1:5" x14ac:dyDescent="0.25">
      <c r="A59" t="s">
        <v>70</v>
      </c>
      <c r="B59">
        <v>46498</v>
      </c>
      <c r="C59" t="s">
        <v>74</v>
      </c>
    </row>
    <row r="60" spans="1:5" x14ac:dyDescent="0.25">
      <c r="A60" t="s">
        <v>64</v>
      </c>
      <c r="B60" s="5">
        <v>1</v>
      </c>
    </row>
    <row r="61" spans="1:5" x14ac:dyDescent="0.25">
      <c r="A61" t="s">
        <v>65</v>
      </c>
      <c r="B61" s="11">
        <v>0.95599999999999996</v>
      </c>
    </row>
    <row r="62" spans="1:5" x14ac:dyDescent="0.25">
      <c r="A62" t="s">
        <v>67</v>
      </c>
      <c r="B62">
        <v>70550</v>
      </c>
      <c r="C62" t="s">
        <v>45</v>
      </c>
      <c r="E62" s="12"/>
    </row>
    <row r="63" spans="1:5" x14ac:dyDescent="0.25">
      <c r="A63" t="s">
        <v>68</v>
      </c>
      <c r="B63">
        <v>75850</v>
      </c>
      <c r="C63" t="s">
        <v>45</v>
      </c>
    </row>
    <row r="64" spans="1:5" x14ac:dyDescent="0.25">
      <c r="A64" t="s">
        <v>71</v>
      </c>
      <c r="B64">
        <v>24.75</v>
      </c>
      <c r="C64" t="s">
        <v>72</v>
      </c>
    </row>
    <row r="65" spans="1:5" x14ac:dyDescent="0.25">
      <c r="A65" t="s">
        <v>73</v>
      </c>
      <c r="B65">
        <v>26.375</v>
      </c>
      <c r="C65" t="s">
        <v>72</v>
      </c>
    </row>
    <row r="67" spans="1:5" x14ac:dyDescent="0.25">
      <c r="A67" s="8" t="s">
        <v>79</v>
      </c>
    </row>
    <row r="68" spans="1:5" x14ac:dyDescent="0.25">
      <c r="A68" t="s">
        <v>82</v>
      </c>
      <c r="B68">
        <v>66154</v>
      </c>
      <c r="C68" t="s">
        <v>80</v>
      </c>
    </row>
    <row r="69" spans="1:5" x14ac:dyDescent="0.25">
      <c r="A69" t="s">
        <v>83</v>
      </c>
      <c r="B69" s="11">
        <v>0.216</v>
      </c>
    </row>
    <row r="70" spans="1:5" x14ac:dyDescent="0.25">
      <c r="A70" t="s">
        <v>81</v>
      </c>
      <c r="B70">
        <v>66860</v>
      </c>
      <c r="C70" t="s">
        <v>80</v>
      </c>
    </row>
    <row r="71" spans="1:5" x14ac:dyDescent="0.25">
      <c r="A71" t="s">
        <v>84</v>
      </c>
      <c r="B71" s="11">
        <v>0.42799999999999999</v>
      </c>
    </row>
    <row r="72" spans="1:5" x14ac:dyDescent="0.25">
      <c r="A72" t="s">
        <v>76</v>
      </c>
      <c r="B72">
        <f>ROUND((B70-B68)/60,1)</f>
        <v>11.8</v>
      </c>
      <c r="C72" t="s">
        <v>77</v>
      </c>
    </row>
    <row r="74" spans="1:5" x14ac:dyDescent="0.25">
      <c r="A74" s="8" t="s">
        <v>69</v>
      </c>
    </row>
    <row r="75" spans="1:5" x14ac:dyDescent="0.25">
      <c r="A75" t="s">
        <v>70</v>
      </c>
      <c r="B75">
        <v>46866</v>
      </c>
      <c r="C75" t="s">
        <v>74</v>
      </c>
    </row>
    <row r="76" spans="1:5" x14ac:dyDescent="0.25">
      <c r="A76" t="s">
        <v>64</v>
      </c>
      <c r="B76" s="5">
        <v>0.06</v>
      </c>
    </row>
    <row r="77" spans="1:5" x14ac:dyDescent="0.25">
      <c r="A77" t="s">
        <v>65</v>
      </c>
      <c r="B77" s="11">
        <v>0.112</v>
      </c>
    </row>
    <row r="78" spans="1:5" x14ac:dyDescent="0.25">
      <c r="A78" t="s">
        <v>67</v>
      </c>
      <c r="B78">
        <v>4500</v>
      </c>
      <c r="C78" t="s">
        <v>45</v>
      </c>
      <c r="E78" s="12"/>
    </row>
    <row r="79" spans="1:5" x14ac:dyDescent="0.25">
      <c r="A79" t="s">
        <v>68</v>
      </c>
      <c r="B79">
        <v>75650</v>
      </c>
      <c r="C79" t="s">
        <v>45</v>
      </c>
    </row>
    <row r="80" spans="1:5" x14ac:dyDescent="0.25">
      <c r="A80" t="s">
        <v>71</v>
      </c>
      <c r="B80">
        <v>32</v>
      </c>
      <c r="C80" t="s">
        <v>72</v>
      </c>
    </row>
    <row r="81" spans="1:3" x14ac:dyDescent="0.25">
      <c r="A81" t="s">
        <v>73</v>
      </c>
      <c r="B81">
        <v>33.5</v>
      </c>
      <c r="C81" t="s">
        <v>72</v>
      </c>
    </row>
    <row r="83" spans="1:3" x14ac:dyDescent="0.25">
      <c r="A83" t="s">
        <v>75</v>
      </c>
      <c r="B83">
        <f>B75-B59</f>
        <v>368</v>
      </c>
      <c r="C83" t="s">
        <v>74</v>
      </c>
    </row>
    <row r="84" spans="1:3" x14ac:dyDescent="0.25">
      <c r="A84" t="s">
        <v>76</v>
      </c>
      <c r="B84">
        <v>285</v>
      </c>
      <c r="C84" t="s">
        <v>77</v>
      </c>
    </row>
    <row r="85" spans="1:3" x14ac:dyDescent="0.25">
      <c r="A85" t="s">
        <v>76</v>
      </c>
      <c r="B85">
        <v>4.75</v>
      </c>
      <c r="C85" t="s">
        <v>78</v>
      </c>
    </row>
    <row r="86" spans="1:3" x14ac:dyDescent="0.25">
      <c r="A86" t="s">
        <v>90</v>
      </c>
      <c r="B86">
        <f>ROUND(B83/(B85-B72/60-5/60),0)</f>
        <v>82</v>
      </c>
      <c r="C86" t="s">
        <v>91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2024-07-10T16:04:04Z</dcterms:created>
  <dcterms:modified xsi:type="dcterms:W3CDTF">2024-07-14T18:10:20Z</dcterms:modified>
</cp:coreProperties>
</file>